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24240" windowHeight="781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H58" i="1" l="1"/>
  <c r="I58" i="1"/>
  <c r="J58" i="1"/>
  <c r="K58" i="1"/>
  <c r="G58" i="1"/>
  <c r="G57" i="1"/>
  <c r="H57" i="1" s="1"/>
  <c r="I57" i="1" s="1"/>
  <c r="J57" i="1" s="1"/>
  <c r="K57" i="1" s="1"/>
  <c r="G56" i="1"/>
  <c r="H56" i="1" s="1"/>
  <c r="I56" i="1" s="1"/>
  <c r="J56" i="1" s="1"/>
  <c r="K56" i="1" s="1"/>
  <c r="G55" i="1"/>
  <c r="H55" i="1" s="1"/>
  <c r="I55" i="1" s="1"/>
  <c r="J55" i="1" s="1"/>
  <c r="K55" i="1" s="1"/>
  <c r="I13" i="1" l="1"/>
  <c r="J13" i="1"/>
  <c r="K13" i="1"/>
  <c r="H13" i="1"/>
  <c r="G13" i="1"/>
  <c r="H20" i="1" l="1"/>
  <c r="I20" i="1" s="1"/>
  <c r="J20" i="1" s="1"/>
  <c r="K20" i="1" s="1"/>
  <c r="H19" i="1"/>
  <c r="I19" i="1" s="1"/>
  <c r="J19" i="1" s="1"/>
  <c r="K19" i="1" s="1"/>
  <c r="H18" i="1"/>
  <c r="I18" i="1" s="1"/>
  <c r="J18" i="1" s="1"/>
  <c r="K18" i="1" s="1"/>
  <c r="H17" i="1"/>
  <c r="I17" i="1"/>
  <c r="J17" i="1" s="1"/>
  <c r="K17" i="1" s="1"/>
  <c r="I26" i="1"/>
  <c r="J26" i="1" s="1"/>
  <c r="K26" i="1" s="1"/>
  <c r="H26" i="1"/>
  <c r="I22" i="1"/>
  <c r="J22" i="1" s="1"/>
  <c r="K22" i="1" s="1"/>
  <c r="I30" i="1"/>
  <c r="J30" i="1" s="1"/>
  <c r="K30" i="1" s="1"/>
  <c r="J29" i="1"/>
  <c r="K29" i="1" s="1"/>
  <c r="I28" i="1"/>
  <c r="J28" i="1" s="1"/>
  <c r="K28" i="1" s="1"/>
  <c r="J36" i="1"/>
  <c r="K41" i="1"/>
  <c r="H41" i="1"/>
  <c r="I41" i="1" s="1"/>
  <c r="H37" i="1" l="1"/>
  <c r="I37" i="1"/>
  <c r="J37" i="1"/>
  <c r="K37" i="1"/>
  <c r="G33" i="1"/>
  <c r="G37" i="1" s="1"/>
  <c r="G23" i="1"/>
  <c r="H23" i="1" s="1"/>
  <c r="I23" i="1" s="1"/>
  <c r="J23" i="1" s="1"/>
  <c r="K23" i="1" s="1"/>
  <c r="G24" i="1"/>
  <c r="H24" i="1" s="1"/>
  <c r="I24" i="1" s="1"/>
  <c r="J24" i="1" s="1"/>
  <c r="K24" i="1" s="1"/>
  <c r="G25" i="1"/>
  <c r="H25" i="1" s="1"/>
  <c r="I25" i="1" s="1"/>
  <c r="J25" i="1" s="1"/>
  <c r="K25" i="1" s="1"/>
  <c r="G8" i="1"/>
  <c r="H8" i="1" s="1"/>
  <c r="I8" i="1" s="1"/>
  <c r="J8" i="1" s="1"/>
  <c r="K8" i="1" s="1"/>
  <c r="G9" i="1"/>
  <c r="H9" i="1" s="1"/>
  <c r="I9" i="1" s="1"/>
  <c r="J9" i="1" s="1"/>
  <c r="K9" i="1" s="1"/>
  <c r="G11" i="1"/>
  <c r="H11" i="1" s="1"/>
  <c r="I11" i="1" s="1"/>
  <c r="J11" i="1" s="1"/>
  <c r="K11" i="1" s="1"/>
  <c r="G12" i="1"/>
  <c r="H12" i="1" s="1"/>
  <c r="I12" i="1" s="1"/>
  <c r="J12" i="1" s="1"/>
  <c r="K12" i="1" s="1"/>
  <c r="G14" i="1"/>
  <c r="H14" i="1" s="1"/>
  <c r="I14" i="1" s="1"/>
  <c r="J14" i="1" s="1"/>
  <c r="K14" i="1" s="1"/>
  <c r="G15" i="1"/>
  <c r="H15" i="1" s="1"/>
  <c r="I15" i="1" s="1"/>
  <c r="J15" i="1" s="1"/>
  <c r="K15" i="1" s="1"/>
  <c r="G16" i="1"/>
  <c r="H16" i="1" s="1"/>
  <c r="I16" i="1" s="1"/>
  <c r="J16" i="1" s="1"/>
  <c r="K16" i="1" s="1"/>
  <c r="G7" i="1"/>
  <c r="H7" i="1" s="1"/>
  <c r="I7" i="1" l="1"/>
  <c r="H31" i="1"/>
  <c r="H39" i="1" s="1"/>
  <c r="H43" i="1" s="1"/>
  <c r="G31" i="1"/>
  <c r="G39" i="1" s="1"/>
  <c r="G43" i="1" s="1"/>
  <c r="I31" i="1" l="1"/>
  <c r="I39" i="1" s="1"/>
  <c r="I43" i="1" s="1"/>
  <c r="J7" i="1"/>
  <c r="J31" i="1" l="1"/>
  <c r="J39" i="1" s="1"/>
  <c r="J43" i="1" s="1"/>
  <c r="K7" i="1"/>
  <c r="K31" i="1" s="1"/>
  <c r="K39" i="1" s="1"/>
  <c r="K43" i="1" s="1"/>
</calcChain>
</file>

<file path=xl/sharedStrings.xml><?xml version="1.0" encoding="utf-8"?>
<sst xmlns="http://schemas.openxmlformats.org/spreadsheetml/2006/main" count="67" uniqueCount="50">
  <si>
    <t>Laboratory equipment</t>
  </si>
  <si>
    <t>Laboratory consumables</t>
  </si>
  <si>
    <t>Cost Type</t>
  </si>
  <si>
    <t>Office equipment and furniture</t>
  </si>
  <si>
    <t>Staff</t>
  </si>
  <si>
    <t>Accommodation costs</t>
  </si>
  <si>
    <t xml:space="preserve">  Administrative Support</t>
  </si>
  <si>
    <t xml:space="preserve">  Administrative Head</t>
  </si>
  <si>
    <t xml:space="preserve">  Academic Staff</t>
  </si>
  <si>
    <t xml:space="preserve">  Dean</t>
  </si>
  <si>
    <t>Overseas training for staff</t>
  </si>
  <si>
    <t>Overseas training for students</t>
  </si>
  <si>
    <t>First Year</t>
  </si>
  <si>
    <t>Unit Costs</t>
  </si>
  <si>
    <t xml:space="preserve"> Utility Charges</t>
  </si>
  <si>
    <t xml:space="preserve"> Maintenance of infrastructure</t>
  </si>
  <si>
    <t xml:space="preserve"> Advertising and announcements</t>
  </si>
  <si>
    <t xml:space="preserve"> Teaching resources</t>
  </si>
  <si>
    <t>Others</t>
  </si>
  <si>
    <t xml:space="preserve"> Travel expenses</t>
  </si>
  <si>
    <t>Changes/Rent to hospital infrastructure</t>
  </si>
  <si>
    <t>Payments for hospital staff</t>
  </si>
  <si>
    <t>Hospital staff training</t>
  </si>
  <si>
    <t>Quantity</t>
  </si>
  <si>
    <t>Third Year</t>
  </si>
  <si>
    <t>Fourth Year</t>
  </si>
  <si>
    <t>Second Year</t>
  </si>
  <si>
    <t>Fifth Year</t>
  </si>
  <si>
    <t>Income</t>
  </si>
  <si>
    <t>Overseas student fees</t>
  </si>
  <si>
    <t>Net income</t>
  </si>
  <si>
    <t>TOTAL INVESTMENT</t>
  </si>
  <si>
    <t>Other  administrative costs</t>
  </si>
  <si>
    <t>300000*</t>
  </si>
  <si>
    <t>Local student  fees</t>
  </si>
  <si>
    <t>Medical clinic</t>
  </si>
  <si>
    <t>Other activities</t>
  </si>
  <si>
    <t>Cost of MBBS if sent overeas</t>
  </si>
  <si>
    <t xml:space="preserve">  Security and Housekeeping*</t>
  </si>
  <si>
    <t>*these costs are nil if FHS classrooms are temporarily used for the first two years.</t>
  </si>
  <si>
    <t>OVERALL ECONOMIC ADVANTAGE</t>
  </si>
  <si>
    <t>New intake 30</t>
  </si>
  <si>
    <t>Intake 30 students</t>
  </si>
  <si>
    <t>No intake</t>
  </si>
  <si>
    <t>New intake</t>
  </si>
  <si>
    <t>*After the first two intakes 25% seats are given to overseas students</t>
  </si>
  <si>
    <t>Total Expenditure</t>
  </si>
  <si>
    <t>FINANCIAL VIABILITY ESTIMATES FOR MEDICAL SCHOOL IN RUFIYAA</t>
  </si>
  <si>
    <t>Pariticipating university fees</t>
  </si>
  <si>
    <t xml:space="preserve">  Lab technicians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</si>
</sst>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i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3" fontId="0" fillId="0" borderId="0" xfId="1" applyFont="1"/>
    <xf numFmtId="43" fontId="0" fillId="0" borderId="0" xfId="0" applyNumberFormat="1"/>
    <xf numFmtId="0" fontId="2" fillId="0" borderId="0" xfId="0" applyFont="1"/>
    <xf numFmtId="0" fontId="3" fillId="0" borderId="0" xfId="0" applyFont="1" applyAlignment="1">
      <alignment horizontal="right"/>
    </xf>
    <xf numFmtId="0" fontId="2" fillId="0" borderId="0" xfId="0" applyFont="1" applyAlignment="1">
      <alignment wrapText="1"/>
    </xf>
    <xf numFmtId="3" fontId="2" fillId="0" borderId="0" xfId="0" applyNumberFormat="1" applyFont="1"/>
    <xf numFmtId="43" fontId="2" fillId="0" borderId="0" xfId="1" applyFont="1"/>
    <xf numFmtId="43" fontId="2" fillId="0" borderId="0" xfId="0" applyNumberFormat="1" applyFont="1"/>
    <xf numFmtId="0" fontId="4" fillId="0" borderId="0" xfId="0" applyFont="1" applyAlignment="1">
      <alignment wrapText="1"/>
    </xf>
    <xf numFmtId="0" fontId="2" fillId="0" borderId="0" xfId="0" applyFont="1" applyAlignment="1">
      <alignment horizontal="right"/>
    </xf>
    <xf numFmtId="0" fontId="5" fillId="0" borderId="0" xfId="0" applyFont="1" applyAlignment="1">
      <alignment wrapText="1"/>
    </xf>
    <xf numFmtId="0" fontId="6" fillId="0" borderId="0" xfId="0" applyFont="1"/>
    <xf numFmtId="43" fontId="4" fillId="0" borderId="0" xfId="0" applyNumberFormat="1" applyFont="1"/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horizontal="right"/>
    </xf>
    <xf numFmtId="0" fontId="2" fillId="0" borderId="1" xfId="0" applyFont="1" applyBorder="1"/>
    <xf numFmtId="43" fontId="2" fillId="0" borderId="1" xfId="1" applyFont="1" applyBorder="1"/>
    <xf numFmtId="0" fontId="7" fillId="0" borderId="3" xfId="0" applyFont="1" applyBorder="1"/>
    <xf numFmtId="0" fontId="0" fillId="0" borderId="3" xfId="0" applyBorder="1"/>
    <xf numFmtId="43" fontId="7" fillId="0" borderId="3" xfId="0" applyNumberFormat="1" applyFont="1" applyBorder="1"/>
    <xf numFmtId="43" fontId="2" fillId="0" borderId="0" xfId="0" applyNumberFormat="1" applyFont="1" applyBorder="1" applyAlignment="1">
      <alignment vertical="center"/>
    </xf>
    <xf numFmtId="43" fontId="2" fillId="0" borderId="0" xfId="0" applyNumberFormat="1" applyFont="1" applyAlignment="1">
      <alignment horizontal="center" wrapText="1"/>
    </xf>
    <xf numFmtId="43" fontId="2" fillId="0" borderId="0" xfId="0" applyNumberFormat="1" applyFont="1" applyAlignment="1">
      <alignment horizontal="center"/>
    </xf>
    <xf numFmtId="0" fontId="6" fillId="0" borderId="0" xfId="0" applyFont="1" applyBorder="1"/>
    <xf numFmtId="0" fontId="3" fillId="0" borderId="0" xfId="0" applyFont="1" applyBorder="1" applyAlignment="1">
      <alignment horizontal="right"/>
    </xf>
    <xf numFmtId="43" fontId="2" fillId="0" borderId="0" xfId="0" applyNumberFormat="1" applyFont="1" applyBorder="1"/>
    <xf numFmtId="43" fontId="4" fillId="0" borderId="0" xfId="0" applyNumberFormat="1" applyFont="1" applyBorder="1"/>
    <xf numFmtId="0" fontId="0" fillId="0" borderId="0" xfId="0" applyBorder="1"/>
    <xf numFmtId="43" fontId="2" fillId="0" borderId="0" xfId="1" applyFont="1" applyBorder="1"/>
    <xf numFmtId="43" fontId="0" fillId="0" borderId="1" xfId="1" applyFont="1" applyBorder="1"/>
    <xf numFmtId="0" fontId="2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 applyAlignment="1">
      <alignment horizontal="right"/>
    </xf>
    <xf numFmtId="0" fontId="8" fillId="0" borderId="4" xfId="0" applyFont="1" applyBorder="1"/>
    <xf numFmtId="0" fontId="9" fillId="0" borderId="4" xfId="0" applyFont="1" applyBorder="1"/>
    <xf numFmtId="43" fontId="8" fillId="0" borderId="4" xfId="0" applyNumberFormat="1" applyFont="1" applyBorder="1"/>
    <xf numFmtId="43" fontId="2" fillId="0" borderId="0" xfId="1" applyFont="1" applyBorder="1" applyAlignment="1">
      <alignment vertical="center"/>
    </xf>
    <xf numFmtId="43" fontId="2" fillId="0" borderId="1" xfId="1" applyFont="1" applyBorder="1" applyAlignment="1">
      <alignment horizontal="right"/>
    </xf>
    <xf numFmtId="0" fontId="10" fillId="0" borderId="0" xfId="0" applyFont="1" applyAlignment="1">
      <alignment wrapText="1"/>
    </xf>
    <xf numFmtId="0" fontId="11" fillId="0" borderId="0" xfId="0" applyFont="1"/>
    <xf numFmtId="0" fontId="11" fillId="0" borderId="1" xfId="0" applyFont="1" applyBorder="1"/>
    <xf numFmtId="43" fontId="10" fillId="0" borderId="0" xfId="0" applyNumberFormat="1" applyFont="1" applyBorder="1"/>
    <xf numFmtId="0" fontId="8" fillId="0" borderId="2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58"/>
  <sheetViews>
    <sheetView tabSelected="1" topLeftCell="B30" zoomScaleNormal="100" workbookViewId="0">
      <selection activeCell="M10" sqref="M10"/>
    </sheetView>
  </sheetViews>
  <sheetFormatPr defaultRowHeight="15" x14ac:dyDescent="0.25"/>
  <cols>
    <col min="1" max="1" width="9.140625" hidden="1" customWidth="1"/>
    <col min="2" max="2" width="2.140625" customWidth="1"/>
    <col min="3" max="3" width="6.28515625" customWidth="1"/>
    <col min="4" max="4" width="43.7109375" customWidth="1"/>
    <col min="5" max="5" width="15.140625" customWidth="1"/>
    <col min="6" max="6" width="15.85546875" customWidth="1"/>
    <col min="7" max="7" width="19.140625" customWidth="1"/>
    <col min="8" max="8" width="20.140625" customWidth="1"/>
    <col min="9" max="9" width="20.5703125" customWidth="1"/>
    <col min="10" max="10" width="19.28515625" customWidth="1"/>
    <col min="11" max="11" width="20.7109375" customWidth="1"/>
  </cols>
  <sheetData>
    <row r="3" spans="4:12" ht="19.5" thickBot="1" x14ac:dyDescent="0.35">
      <c r="D3" s="43" t="s">
        <v>47</v>
      </c>
      <c r="E3" s="43"/>
      <c r="F3" s="43"/>
      <c r="G3" s="43"/>
      <c r="H3" s="43"/>
      <c r="I3" s="43"/>
      <c r="J3" s="43"/>
      <c r="K3" s="43"/>
    </row>
    <row r="4" spans="4:12" x14ac:dyDescent="0.25">
      <c r="D4" s="3"/>
      <c r="E4" s="3"/>
      <c r="F4" s="16"/>
      <c r="G4" s="24">
        <v>2016</v>
      </c>
      <c r="H4" s="12">
        <v>2017</v>
      </c>
      <c r="I4" s="12">
        <v>2018</v>
      </c>
      <c r="J4" s="12">
        <v>2019</v>
      </c>
      <c r="K4" s="12">
        <v>2020</v>
      </c>
      <c r="L4" s="3"/>
    </row>
    <row r="5" spans="4:12" x14ac:dyDescent="0.25">
      <c r="D5" s="31" t="s">
        <v>2</v>
      </c>
      <c r="E5" s="32" t="s">
        <v>23</v>
      </c>
      <c r="F5" s="33" t="s">
        <v>13</v>
      </c>
      <c r="G5" s="32" t="s">
        <v>12</v>
      </c>
      <c r="H5" s="32" t="s">
        <v>26</v>
      </c>
      <c r="I5" s="32" t="s">
        <v>24</v>
      </c>
      <c r="J5" s="32" t="s">
        <v>25</v>
      </c>
      <c r="K5" s="32" t="s">
        <v>27</v>
      </c>
      <c r="L5" s="3"/>
    </row>
    <row r="6" spans="4:12" ht="23.25" customHeight="1" x14ac:dyDescent="0.25">
      <c r="D6" s="3"/>
      <c r="E6" s="4"/>
      <c r="F6" s="15"/>
      <c r="G6" s="25" t="s">
        <v>42</v>
      </c>
      <c r="H6" s="4" t="s">
        <v>43</v>
      </c>
      <c r="I6" s="4" t="s">
        <v>41</v>
      </c>
      <c r="J6" s="4" t="s">
        <v>43</v>
      </c>
      <c r="K6" s="4" t="s">
        <v>44</v>
      </c>
      <c r="L6" s="3"/>
    </row>
    <row r="7" spans="4:12" ht="15.75" customHeight="1" x14ac:dyDescent="0.25">
      <c r="D7" s="5" t="s">
        <v>3</v>
      </c>
      <c r="E7" s="6">
        <v>1</v>
      </c>
      <c r="F7" s="17">
        <v>500000</v>
      </c>
      <c r="G7" s="26">
        <f>F7*E7</f>
        <v>500000</v>
      </c>
      <c r="H7" s="23">
        <f>G7*0.9</f>
        <v>450000</v>
      </c>
      <c r="I7" s="23">
        <f t="shared" ref="I7:K7" si="0">H7*0.9</f>
        <v>405000</v>
      </c>
      <c r="J7" s="23">
        <f t="shared" si="0"/>
        <v>364500</v>
      </c>
      <c r="K7" s="23">
        <f t="shared" si="0"/>
        <v>328050</v>
      </c>
      <c r="L7" s="3"/>
    </row>
    <row r="8" spans="4:12" x14ac:dyDescent="0.25">
      <c r="D8" s="5" t="s">
        <v>0</v>
      </c>
      <c r="E8" s="3">
        <v>1</v>
      </c>
      <c r="F8" s="17">
        <v>3000000</v>
      </c>
      <c r="G8" s="26">
        <f t="shared" ref="G8:G25" si="1">F8*E8</f>
        <v>3000000</v>
      </c>
      <c r="H8" s="22">
        <f>G8*0.9</f>
        <v>2700000</v>
      </c>
      <c r="I8" s="22">
        <f t="shared" ref="I8:K8" si="2">H8*0.9</f>
        <v>2430000</v>
      </c>
      <c r="J8" s="22">
        <f t="shared" si="2"/>
        <v>2187000</v>
      </c>
      <c r="K8" s="22">
        <f t="shared" si="2"/>
        <v>1968300</v>
      </c>
      <c r="L8" s="3"/>
    </row>
    <row r="9" spans="4:12" x14ac:dyDescent="0.25">
      <c r="D9" s="5" t="s">
        <v>1</v>
      </c>
      <c r="E9" s="3">
        <v>1</v>
      </c>
      <c r="F9" s="17">
        <v>2000000</v>
      </c>
      <c r="G9" s="26">
        <f t="shared" si="1"/>
        <v>2000000</v>
      </c>
      <c r="H9" s="21">
        <f>G9</f>
        <v>2000000</v>
      </c>
      <c r="I9" s="21">
        <f t="shared" ref="I9:K9" si="3">H9</f>
        <v>2000000</v>
      </c>
      <c r="J9" s="21">
        <f t="shared" si="3"/>
        <v>2000000</v>
      </c>
      <c r="K9" s="21">
        <f t="shared" si="3"/>
        <v>2000000</v>
      </c>
      <c r="L9" s="3"/>
    </row>
    <row r="10" spans="4:12" ht="18.75" customHeight="1" x14ac:dyDescent="0.25">
      <c r="D10" s="9" t="s">
        <v>4</v>
      </c>
      <c r="E10" s="3"/>
      <c r="F10" s="17"/>
      <c r="G10" s="26"/>
      <c r="H10" s="14"/>
      <c r="I10" s="3"/>
      <c r="J10" s="3"/>
      <c r="K10" s="3"/>
      <c r="L10" s="3"/>
    </row>
    <row r="11" spans="4:12" x14ac:dyDescent="0.25">
      <c r="D11" s="5" t="s">
        <v>38</v>
      </c>
      <c r="E11" s="3">
        <v>6</v>
      </c>
      <c r="F11" s="17">
        <v>72000</v>
      </c>
      <c r="G11" s="26">
        <f t="shared" si="1"/>
        <v>432000</v>
      </c>
      <c r="H11" s="21">
        <f>G11*1.03</f>
        <v>444960</v>
      </c>
      <c r="I11" s="21">
        <f t="shared" ref="I11:K11" si="4">H11*1.03</f>
        <v>458308.8</v>
      </c>
      <c r="J11" s="21">
        <f t="shared" si="4"/>
        <v>472058.06400000001</v>
      </c>
      <c r="K11" s="21">
        <f t="shared" si="4"/>
        <v>486219.80592000001</v>
      </c>
      <c r="L11" s="3"/>
    </row>
    <row r="12" spans="4:12" x14ac:dyDescent="0.25">
      <c r="D12" s="5" t="s">
        <v>6</v>
      </c>
      <c r="E12" s="3">
        <v>4</v>
      </c>
      <c r="F12" s="17">
        <v>120000</v>
      </c>
      <c r="G12" s="26">
        <f t="shared" si="1"/>
        <v>480000</v>
      </c>
      <c r="H12" s="21">
        <f>G12*1.03</f>
        <v>494400</v>
      </c>
      <c r="I12" s="21">
        <f t="shared" ref="I12:K12" si="5">H12*1.03</f>
        <v>509232</v>
      </c>
      <c r="J12" s="21">
        <f t="shared" si="5"/>
        <v>524508.96</v>
      </c>
      <c r="K12" s="21">
        <f t="shared" si="5"/>
        <v>540244.22879999992</v>
      </c>
      <c r="L12" s="3"/>
    </row>
    <row r="13" spans="4:12" x14ac:dyDescent="0.25">
      <c r="D13" s="5" t="s">
        <v>49</v>
      </c>
      <c r="E13" s="3">
        <v>2</v>
      </c>
      <c r="F13" s="17">
        <v>150000</v>
      </c>
      <c r="G13" s="26">
        <f t="shared" si="1"/>
        <v>300000</v>
      </c>
      <c r="H13" s="21">
        <f>G13*1.1</f>
        <v>330000</v>
      </c>
      <c r="I13" s="21">
        <f t="shared" ref="I13:K13" si="6">H13*1.1</f>
        <v>363000.00000000006</v>
      </c>
      <c r="J13" s="21">
        <f t="shared" si="6"/>
        <v>399300.00000000012</v>
      </c>
      <c r="K13" s="21">
        <f t="shared" si="6"/>
        <v>439230.00000000017</v>
      </c>
      <c r="L13" s="3"/>
    </row>
    <row r="14" spans="4:12" x14ac:dyDescent="0.25">
      <c r="D14" s="5" t="s">
        <v>7</v>
      </c>
      <c r="E14" s="3">
        <v>1</v>
      </c>
      <c r="F14" s="17">
        <v>216000</v>
      </c>
      <c r="G14" s="26">
        <f t="shared" si="1"/>
        <v>216000</v>
      </c>
      <c r="H14" s="21">
        <f>G14*1.03</f>
        <v>222480</v>
      </c>
      <c r="I14" s="21">
        <f t="shared" ref="I14:K14" si="7">H14*1.03</f>
        <v>229154.4</v>
      </c>
      <c r="J14" s="21">
        <f t="shared" si="7"/>
        <v>236029.03200000001</v>
      </c>
      <c r="K14" s="21">
        <f t="shared" si="7"/>
        <v>243109.90296000001</v>
      </c>
      <c r="L14" s="3"/>
    </row>
    <row r="15" spans="4:12" x14ac:dyDescent="0.25">
      <c r="D15" s="5" t="s">
        <v>8</v>
      </c>
      <c r="E15" s="3">
        <v>6</v>
      </c>
      <c r="F15" s="17">
        <v>360000</v>
      </c>
      <c r="G15" s="26">
        <f t="shared" si="1"/>
        <v>2160000</v>
      </c>
      <c r="H15" s="21">
        <f>1.03*G15</f>
        <v>2224800</v>
      </c>
      <c r="I15" s="21">
        <f t="shared" ref="I15:K15" si="8">1.03*H15</f>
        <v>2291544</v>
      </c>
      <c r="J15" s="21">
        <f t="shared" si="8"/>
        <v>2360290.3199999998</v>
      </c>
      <c r="K15" s="21">
        <f t="shared" si="8"/>
        <v>2431099.0296</v>
      </c>
      <c r="L15" s="3"/>
    </row>
    <row r="16" spans="4:12" x14ac:dyDescent="0.25">
      <c r="D16" s="5" t="s">
        <v>9</v>
      </c>
      <c r="E16" s="3">
        <v>1</v>
      </c>
      <c r="F16" s="17">
        <v>400000</v>
      </c>
      <c r="G16" s="26">
        <f t="shared" si="1"/>
        <v>400000</v>
      </c>
      <c r="H16" s="21">
        <f>G16*1.03</f>
        <v>412000</v>
      </c>
      <c r="I16" s="21">
        <f t="shared" ref="I16:K17" si="9">H16*1.03</f>
        <v>424360</v>
      </c>
      <c r="J16" s="21">
        <f t="shared" si="9"/>
        <v>437090.8</v>
      </c>
      <c r="K16" s="21">
        <f t="shared" si="9"/>
        <v>450203.52399999998</v>
      </c>
      <c r="L16" s="3"/>
    </row>
    <row r="17" spans="4:12" x14ac:dyDescent="0.25">
      <c r="D17" s="5" t="s">
        <v>5</v>
      </c>
      <c r="E17" s="10"/>
      <c r="F17" s="17"/>
      <c r="G17" s="26">
        <v>144000</v>
      </c>
      <c r="H17" s="21">
        <f>G17*1.1</f>
        <v>158400</v>
      </c>
      <c r="I17" s="21">
        <f t="shared" si="9"/>
        <v>163152</v>
      </c>
      <c r="J17" s="21">
        <f t="shared" si="9"/>
        <v>168046.56</v>
      </c>
      <c r="K17" s="7">
        <f t="shared" si="9"/>
        <v>173087.95680000001</v>
      </c>
      <c r="L17" s="3"/>
    </row>
    <row r="18" spans="4:12" x14ac:dyDescent="0.25">
      <c r="D18" s="5" t="s">
        <v>10</v>
      </c>
      <c r="E18" s="3"/>
      <c r="F18" s="17"/>
      <c r="G18" s="26">
        <v>247138.2</v>
      </c>
      <c r="H18" s="21">
        <f>G18*1.5</f>
        <v>370707.30000000005</v>
      </c>
      <c r="I18" s="21">
        <f t="shared" ref="I18:K18" si="10">H18*1.5</f>
        <v>556060.95000000007</v>
      </c>
      <c r="J18" s="21">
        <f t="shared" si="10"/>
        <v>834091.42500000005</v>
      </c>
      <c r="K18" s="21">
        <f t="shared" si="10"/>
        <v>1251137.1375000002</v>
      </c>
      <c r="L18" s="3"/>
    </row>
    <row r="19" spans="4:12" x14ac:dyDescent="0.25">
      <c r="D19" s="5" t="s">
        <v>11</v>
      </c>
      <c r="E19" s="3"/>
      <c r="F19" s="17"/>
      <c r="G19" s="26">
        <v>1155000</v>
      </c>
      <c r="H19" s="21">
        <f>G19*1.1</f>
        <v>1270500</v>
      </c>
      <c r="I19" s="8">
        <f>H19*1.1</f>
        <v>1397550</v>
      </c>
      <c r="J19" s="8">
        <f t="shared" ref="J19:K19" si="11">I19*1.1</f>
        <v>1537305.0000000002</v>
      </c>
      <c r="K19" s="8">
        <f t="shared" si="11"/>
        <v>1691035.5000000005</v>
      </c>
      <c r="L19" s="3"/>
    </row>
    <row r="20" spans="4:12" x14ac:dyDescent="0.25">
      <c r="D20" s="5" t="s">
        <v>48</v>
      </c>
      <c r="E20" s="3"/>
      <c r="F20" s="17"/>
      <c r="G20" s="26">
        <v>1455000</v>
      </c>
      <c r="H20" s="21">
        <f>1.1*G20</f>
        <v>1600500.0000000002</v>
      </c>
      <c r="I20" s="21">
        <f t="shared" ref="I20:K20" si="12">1.1*H20</f>
        <v>1760550.0000000005</v>
      </c>
      <c r="J20" s="21">
        <f t="shared" si="12"/>
        <v>1936605.0000000007</v>
      </c>
      <c r="K20" s="21">
        <f t="shared" si="12"/>
        <v>2130265.5000000009</v>
      </c>
      <c r="L20" s="3"/>
    </row>
    <row r="21" spans="4:12" ht="21" customHeight="1" x14ac:dyDescent="0.25">
      <c r="D21" s="9" t="s">
        <v>32</v>
      </c>
      <c r="E21" s="3"/>
      <c r="F21" s="17"/>
      <c r="G21" s="26"/>
      <c r="H21" s="14"/>
      <c r="I21" s="3"/>
      <c r="J21" s="3"/>
      <c r="K21" s="3"/>
      <c r="L21" s="3"/>
    </row>
    <row r="22" spans="4:12" x14ac:dyDescent="0.25">
      <c r="D22" s="5" t="s">
        <v>14</v>
      </c>
      <c r="E22" s="3">
        <v>1</v>
      </c>
      <c r="F22" s="38" t="s">
        <v>33</v>
      </c>
      <c r="G22" s="26">
        <v>0</v>
      </c>
      <c r="H22" s="37">
        <v>0</v>
      </c>
      <c r="I22" s="7">
        <f>300000</f>
        <v>300000</v>
      </c>
      <c r="J22" s="8">
        <f>I22*1.05</f>
        <v>315000</v>
      </c>
      <c r="K22" s="8">
        <f>J22*1.05</f>
        <v>330750</v>
      </c>
      <c r="L22" s="3"/>
    </row>
    <row r="23" spans="4:12" x14ac:dyDescent="0.25">
      <c r="D23" s="5" t="s">
        <v>15</v>
      </c>
      <c r="E23" s="3">
        <v>1</v>
      </c>
      <c r="F23" s="17">
        <v>3000000</v>
      </c>
      <c r="G23" s="26">
        <f t="shared" si="1"/>
        <v>3000000</v>
      </c>
      <c r="H23" s="21">
        <f>0.8*G23</f>
        <v>2400000</v>
      </c>
      <c r="I23" s="21">
        <f t="shared" ref="I23:K23" si="13">0.8*H23</f>
        <v>1920000</v>
      </c>
      <c r="J23" s="21">
        <f t="shared" si="13"/>
        <v>1536000</v>
      </c>
      <c r="K23" s="21">
        <f t="shared" si="13"/>
        <v>1228800</v>
      </c>
      <c r="L23" s="3"/>
    </row>
    <row r="24" spans="4:12" x14ac:dyDescent="0.25">
      <c r="D24" s="5" t="s">
        <v>16</v>
      </c>
      <c r="E24" s="3">
        <v>1</v>
      </c>
      <c r="F24" s="17">
        <v>10000</v>
      </c>
      <c r="G24" s="26">
        <f t="shared" si="1"/>
        <v>10000</v>
      </c>
      <c r="H24" s="21">
        <f>G24*1.1</f>
        <v>11000</v>
      </c>
      <c r="I24" s="21">
        <f t="shared" ref="I24:K24" si="14">H24*1.1</f>
        <v>12100.000000000002</v>
      </c>
      <c r="J24" s="21">
        <f t="shared" si="14"/>
        <v>13310.000000000004</v>
      </c>
      <c r="K24" s="21">
        <f t="shared" si="14"/>
        <v>14641.000000000005</v>
      </c>
      <c r="L24" s="3"/>
    </row>
    <row r="25" spans="4:12" x14ac:dyDescent="0.25">
      <c r="D25" s="5" t="s">
        <v>17</v>
      </c>
      <c r="E25" s="3">
        <v>1</v>
      </c>
      <c r="F25" s="17">
        <v>3000000</v>
      </c>
      <c r="G25" s="26">
        <f t="shared" si="1"/>
        <v>3000000</v>
      </c>
      <c r="H25" s="21">
        <f>G25*0.9</f>
        <v>2700000</v>
      </c>
      <c r="I25" s="21">
        <f t="shared" ref="I25:K25" si="15">H25*0.9</f>
        <v>2430000</v>
      </c>
      <c r="J25" s="21">
        <f t="shared" si="15"/>
        <v>2187000</v>
      </c>
      <c r="K25" s="21">
        <f t="shared" si="15"/>
        <v>1968300</v>
      </c>
      <c r="L25" s="3"/>
    </row>
    <row r="26" spans="4:12" x14ac:dyDescent="0.25">
      <c r="D26" s="5" t="s">
        <v>19</v>
      </c>
      <c r="E26" s="3"/>
      <c r="F26" s="17">
        <v>100000</v>
      </c>
      <c r="G26" s="26">
        <v>100000</v>
      </c>
      <c r="H26" s="21">
        <f>G26*1.1</f>
        <v>110000.00000000001</v>
      </c>
      <c r="I26" s="21">
        <f t="shared" ref="I26:K26" si="16">H26*1.1</f>
        <v>121000.00000000003</v>
      </c>
      <c r="J26" s="21">
        <f t="shared" si="16"/>
        <v>133100.00000000003</v>
      </c>
      <c r="K26" s="21">
        <f t="shared" si="16"/>
        <v>146410.00000000006</v>
      </c>
      <c r="L26" s="3"/>
    </row>
    <row r="27" spans="4:12" ht="20.25" customHeight="1" x14ac:dyDescent="0.25">
      <c r="D27" s="9" t="s">
        <v>18</v>
      </c>
      <c r="E27" s="3"/>
      <c r="F27" s="17"/>
      <c r="G27" s="26"/>
      <c r="H27" s="14"/>
      <c r="I27" s="3"/>
      <c r="J27" s="3"/>
      <c r="K27" s="3"/>
      <c r="L27" s="3"/>
    </row>
    <row r="28" spans="4:12" x14ac:dyDescent="0.25">
      <c r="D28" s="5" t="s">
        <v>20</v>
      </c>
      <c r="E28" s="3"/>
      <c r="F28" s="17"/>
      <c r="G28" s="26">
        <v>0</v>
      </c>
      <c r="H28" s="8">
        <v>5000000</v>
      </c>
      <c r="I28" s="8">
        <f>H28*0.8</f>
        <v>4000000</v>
      </c>
      <c r="J28" s="8">
        <f t="shared" ref="J28:K28" si="17">I28*0.8</f>
        <v>3200000</v>
      </c>
      <c r="K28" s="8">
        <f t="shared" si="17"/>
        <v>2560000</v>
      </c>
      <c r="L28" s="3"/>
    </row>
    <row r="29" spans="4:12" x14ac:dyDescent="0.25">
      <c r="D29" s="5" t="s">
        <v>21</v>
      </c>
      <c r="E29" s="3"/>
      <c r="F29" s="17"/>
      <c r="G29" s="26">
        <v>0</v>
      </c>
      <c r="H29" s="7">
        <v>0</v>
      </c>
      <c r="I29" s="7">
        <v>309000</v>
      </c>
      <c r="J29" s="7">
        <f t="shared" ref="J29" si="18">I29*1.03</f>
        <v>318270</v>
      </c>
      <c r="K29" s="7">
        <f>J29*1.03*2</f>
        <v>655636.20000000007</v>
      </c>
      <c r="L29" s="3"/>
    </row>
    <row r="30" spans="4:12" x14ac:dyDescent="0.25">
      <c r="D30" s="5" t="s">
        <v>22</v>
      </c>
      <c r="E30" s="3"/>
      <c r="F30" s="17"/>
      <c r="G30" s="26"/>
      <c r="H30" s="7">
        <v>200000</v>
      </c>
      <c r="I30" s="7">
        <f>H30</f>
        <v>200000</v>
      </c>
      <c r="J30" s="7">
        <f t="shared" ref="J30:K30" si="19">I30</f>
        <v>200000</v>
      </c>
      <c r="K30" s="7">
        <f t="shared" si="19"/>
        <v>200000</v>
      </c>
      <c r="L30" s="3"/>
    </row>
    <row r="31" spans="4:12" x14ac:dyDescent="0.25">
      <c r="D31" s="9" t="s">
        <v>46</v>
      </c>
      <c r="E31" s="3"/>
      <c r="F31" s="17"/>
      <c r="G31" s="27">
        <f>SUM(G7:G27)</f>
        <v>18599138.199999999</v>
      </c>
      <c r="H31" s="13">
        <f>SUM(H7:H30)</f>
        <v>23099747.300000001</v>
      </c>
      <c r="I31" s="13">
        <f>SUM(I7:I30)</f>
        <v>22280012.149999999</v>
      </c>
      <c r="J31" s="13">
        <f>SUM(J7:J30)</f>
        <v>21359505.161000002</v>
      </c>
      <c r="K31" s="13">
        <f>SUM(K7:K30)</f>
        <v>21236519.785580002</v>
      </c>
      <c r="L31" s="3"/>
    </row>
    <row r="32" spans="4:12" ht="26.25" customHeight="1" x14ac:dyDescent="0.25">
      <c r="D32" s="11" t="s">
        <v>28</v>
      </c>
      <c r="F32" s="30"/>
      <c r="G32" s="28"/>
    </row>
    <row r="33" spans="4:11" x14ac:dyDescent="0.25">
      <c r="D33" s="5" t="s">
        <v>34</v>
      </c>
      <c r="E33" s="3">
        <v>30</v>
      </c>
      <c r="F33" s="17">
        <v>24000</v>
      </c>
      <c r="G33" s="29">
        <f>F33*E33</f>
        <v>720000</v>
      </c>
      <c r="H33" s="7">
        <v>720000</v>
      </c>
      <c r="I33" s="7">
        <v>1500000</v>
      </c>
      <c r="J33" s="7">
        <v>1500000</v>
      </c>
      <c r="K33" s="7">
        <v>2250000</v>
      </c>
    </row>
    <row r="34" spans="4:11" x14ac:dyDescent="0.25">
      <c r="D34" s="5" t="s">
        <v>35</v>
      </c>
      <c r="E34" s="3">
        <v>1</v>
      </c>
      <c r="F34" s="17">
        <v>100000</v>
      </c>
      <c r="G34" s="29">
        <v>200000</v>
      </c>
      <c r="H34" s="7">
        <v>1000000</v>
      </c>
      <c r="I34" s="7">
        <v>1000000</v>
      </c>
      <c r="J34" s="7">
        <v>2000000</v>
      </c>
      <c r="K34" s="7">
        <v>2000000</v>
      </c>
    </row>
    <row r="35" spans="4:11" x14ac:dyDescent="0.25">
      <c r="D35" s="5" t="s">
        <v>36</v>
      </c>
      <c r="E35" s="3"/>
      <c r="F35" s="17">
        <v>50000</v>
      </c>
      <c r="G35" s="29">
        <v>50000</v>
      </c>
      <c r="H35" s="7">
        <v>50000</v>
      </c>
      <c r="I35" s="7">
        <v>100000</v>
      </c>
      <c r="J35" s="7">
        <v>100000</v>
      </c>
      <c r="K35" s="7">
        <v>200000</v>
      </c>
    </row>
    <row r="36" spans="4:11" x14ac:dyDescent="0.25">
      <c r="D36" s="3" t="s">
        <v>29</v>
      </c>
      <c r="E36" s="3">
        <v>10</v>
      </c>
      <c r="F36" s="17"/>
      <c r="G36" s="29">
        <v>0</v>
      </c>
      <c r="H36" s="7">
        <v>0</v>
      </c>
      <c r="I36" s="7">
        <v>0</v>
      </c>
      <c r="J36" s="7">
        <f>I36</f>
        <v>0</v>
      </c>
      <c r="K36" s="7">
        <v>2317500</v>
      </c>
    </row>
    <row r="37" spans="4:11" ht="15.75" x14ac:dyDescent="0.25">
      <c r="D37" s="39" t="s">
        <v>30</v>
      </c>
      <c r="E37" s="40"/>
      <c r="F37" s="41"/>
      <c r="G37" s="42">
        <f>SUM(G33:G36)</f>
        <v>970000</v>
      </c>
      <c r="H37" s="42">
        <f t="shared" ref="H37:K37" si="20">SUM(H33:H36)</f>
        <v>1770000</v>
      </c>
      <c r="I37" s="42">
        <f t="shared" si="20"/>
        <v>2600000</v>
      </c>
      <c r="J37" s="42">
        <f t="shared" si="20"/>
        <v>3600000</v>
      </c>
      <c r="K37" s="42">
        <f t="shared" si="20"/>
        <v>6767500</v>
      </c>
    </row>
    <row r="39" spans="4:11" ht="16.5" thickBot="1" x14ac:dyDescent="0.3">
      <c r="D39" s="18" t="s">
        <v>31</v>
      </c>
      <c r="E39" s="19"/>
      <c r="F39" s="19"/>
      <c r="G39" s="20">
        <f>G31-G37</f>
        <v>17629138.199999999</v>
      </c>
      <c r="H39" s="20">
        <f>H31-H37</f>
        <v>21329747.300000001</v>
      </c>
      <c r="I39" s="20">
        <f>I31-I37</f>
        <v>19680012.149999999</v>
      </c>
      <c r="J39" s="20">
        <f>J31-J37</f>
        <v>17759505.161000002</v>
      </c>
      <c r="K39" s="20">
        <f>K31-K37</f>
        <v>14469019.785580002</v>
      </c>
    </row>
    <row r="40" spans="4:11" ht="15.75" thickTop="1" x14ac:dyDescent="0.25"/>
    <row r="41" spans="4:11" x14ac:dyDescent="0.25">
      <c r="D41" t="s">
        <v>37</v>
      </c>
      <c r="E41">
        <v>30</v>
      </c>
      <c r="G41" s="1">
        <v>8343000</v>
      </c>
      <c r="H41" s="1">
        <f>G41*1.05</f>
        <v>8760150</v>
      </c>
      <c r="I41" s="1">
        <f t="shared" ref="I41:K41" si="21">H41*1.05</f>
        <v>9198157.5</v>
      </c>
      <c r="J41" s="1">
        <v>16800000</v>
      </c>
      <c r="K41" s="1">
        <f t="shared" si="21"/>
        <v>17640000</v>
      </c>
    </row>
    <row r="42" spans="4:11" ht="9" customHeight="1" x14ac:dyDescent="0.25"/>
    <row r="43" spans="4:11" ht="19.5" thickBot="1" x14ac:dyDescent="0.35">
      <c r="D43" s="34" t="s">
        <v>40</v>
      </c>
      <c r="E43" s="35"/>
      <c r="F43" s="35"/>
      <c r="G43" s="36">
        <f>G41-G39</f>
        <v>-9286138.1999999993</v>
      </c>
      <c r="H43" s="36">
        <f t="shared" ref="H43:K43" si="22">H41-H39</f>
        <v>-12569597.300000001</v>
      </c>
      <c r="I43" s="36">
        <f t="shared" si="22"/>
        <v>-10481854.649999999</v>
      </c>
      <c r="J43" s="36">
        <f t="shared" si="22"/>
        <v>-959505.16100000218</v>
      </c>
      <c r="K43" s="36">
        <f t="shared" si="22"/>
        <v>3170980.2144199982</v>
      </c>
    </row>
    <row r="44" spans="4:11" x14ac:dyDescent="0.25">
      <c r="D44" t="s">
        <v>39</v>
      </c>
    </row>
    <row r="45" spans="4:11" x14ac:dyDescent="0.25">
      <c r="D45" t="s">
        <v>45</v>
      </c>
    </row>
    <row r="47" spans="4:11" x14ac:dyDescent="0.25">
      <c r="H47" s="2"/>
    </row>
    <row r="48" spans="4:11" x14ac:dyDescent="0.25">
      <c r="H48" s="2"/>
    </row>
    <row r="49" spans="4:11" x14ac:dyDescent="0.25">
      <c r="H49" s="2"/>
    </row>
    <row r="52" spans="4:11" x14ac:dyDescent="0.25">
      <c r="D52" s="3"/>
      <c r="E52" s="3"/>
      <c r="F52" s="16"/>
      <c r="G52" s="24">
        <v>2016</v>
      </c>
      <c r="H52" s="12">
        <v>2017</v>
      </c>
      <c r="I52" s="12">
        <v>2018</v>
      </c>
      <c r="J52" s="12">
        <v>2019</v>
      </c>
      <c r="K52" s="12">
        <v>2020</v>
      </c>
    </row>
    <row r="53" spans="4:11" x14ac:dyDescent="0.25">
      <c r="D53" s="31" t="s">
        <v>2</v>
      </c>
      <c r="E53" s="32" t="s">
        <v>23</v>
      </c>
      <c r="F53" s="33" t="s">
        <v>13</v>
      </c>
      <c r="G53" s="32" t="s">
        <v>12</v>
      </c>
      <c r="H53" s="32" t="s">
        <v>26</v>
      </c>
      <c r="I53" s="32" t="s">
        <v>24</v>
      </c>
      <c r="J53" s="32" t="s">
        <v>25</v>
      </c>
      <c r="K53" s="32" t="s">
        <v>27</v>
      </c>
    </row>
    <row r="54" spans="4:11" x14ac:dyDescent="0.25">
      <c r="D54" s="3"/>
      <c r="E54" s="4"/>
      <c r="F54" s="15"/>
      <c r="G54" s="25" t="s">
        <v>42</v>
      </c>
      <c r="H54" s="4" t="s">
        <v>43</v>
      </c>
      <c r="I54" s="4" t="s">
        <v>41</v>
      </c>
      <c r="J54" s="4" t="s">
        <v>43</v>
      </c>
      <c r="K54" s="4" t="s">
        <v>44</v>
      </c>
    </row>
    <row r="55" spans="4:11" x14ac:dyDescent="0.25">
      <c r="D55" s="5" t="s">
        <v>3</v>
      </c>
      <c r="E55" s="6">
        <v>1</v>
      </c>
      <c r="F55" s="17">
        <v>500000</v>
      </c>
      <c r="G55" s="26">
        <f>F55*E55</f>
        <v>500000</v>
      </c>
      <c r="H55" s="23">
        <f>G55*0.9</f>
        <v>450000</v>
      </c>
      <c r="I55" s="23">
        <f t="shared" ref="I55:I56" si="23">H55*0.9</f>
        <v>405000</v>
      </c>
      <c r="J55" s="23">
        <f t="shared" ref="J55:J56" si="24">I55*0.9</f>
        <v>364500</v>
      </c>
      <c r="K55" s="23">
        <f t="shared" ref="K55:K56" si="25">J55*0.9</f>
        <v>328050</v>
      </c>
    </row>
    <row r="56" spans="4:11" x14ac:dyDescent="0.25">
      <c r="D56" s="5" t="s">
        <v>0</v>
      </c>
      <c r="E56" s="3">
        <v>1</v>
      </c>
      <c r="F56" s="17">
        <v>3000000</v>
      </c>
      <c r="G56" s="26">
        <f t="shared" ref="G56:G57" si="26">F56*E56</f>
        <v>3000000</v>
      </c>
      <c r="H56" s="22">
        <f>G56*0.9</f>
        <v>2700000</v>
      </c>
      <c r="I56" s="22">
        <f t="shared" si="23"/>
        <v>2430000</v>
      </c>
      <c r="J56" s="22">
        <f t="shared" si="24"/>
        <v>2187000</v>
      </c>
      <c r="K56" s="22">
        <f t="shared" si="25"/>
        <v>1968300</v>
      </c>
    </row>
    <row r="57" spans="4:11" x14ac:dyDescent="0.25">
      <c r="D57" s="5" t="s">
        <v>1</v>
      </c>
      <c r="E57" s="3">
        <v>1</v>
      </c>
      <c r="F57" s="17">
        <v>2000000</v>
      </c>
      <c r="G57" s="26">
        <f t="shared" si="26"/>
        <v>2000000</v>
      </c>
      <c r="H57" s="21">
        <f>G57</f>
        <v>2000000</v>
      </c>
      <c r="I57" s="21">
        <f t="shared" ref="I57" si="27">H57</f>
        <v>2000000</v>
      </c>
      <c r="J57" s="21">
        <f t="shared" ref="J57" si="28">I57</f>
        <v>2000000</v>
      </c>
      <c r="K57" s="21">
        <f t="shared" ref="K57" si="29">J57</f>
        <v>2000000</v>
      </c>
    </row>
    <row r="58" spans="4:11" x14ac:dyDescent="0.25">
      <c r="G58" s="2">
        <f>SUM(G55:G57)</f>
        <v>5500000</v>
      </c>
      <c r="H58" s="2">
        <f t="shared" ref="H58:K58" si="30">SUM(H55:H57)</f>
        <v>5150000</v>
      </c>
      <c r="I58" s="2">
        <f t="shared" si="30"/>
        <v>4835000</v>
      </c>
      <c r="J58" s="2">
        <f t="shared" si="30"/>
        <v>4551500</v>
      </c>
      <c r="K58" s="2">
        <f t="shared" si="30"/>
        <v>4296350</v>
      </c>
    </row>
  </sheetData>
  <mergeCells count="1">
    <mergeCell ref="D3:K3"/>
  </mergeCells>
  <pageMargins left="0.7" right="0.7" top="0.75" bottom="0.75" header="0.3" footer="0.3"/>
  <pageSetup paperSize="9"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2018-09-25T03:48:34Z</cp:lastPrinted>
  <dcterms:created xsi:type="dcterms:W3CDTF">2015-02-22T14:28:16Z</dcterms:created>
  <dcterms:modified xsi:type="dcterms:W3CDTF">2018-09-25T03:49:32Z</dcterms:modified>
</cp:coreProperties>
</file>